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00" yWindow="920" windowWidth="28440" windowHeight="153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1"/>
  <c r="B12"/>
  <c r="C12"/>
  <c r="B13"/>
  <c r="C13"/>
  <c r="B14"/>
  <c r="C14"/>
  <c r="C18"/>
  <c r="C19"/>
  <c r="K16"/>
  <c r="F11"/>
  <c r="F12"/>
  <c r="F13"/>
  <c r="F14"/>
  <c r="F18"/>
  <c r="F19"/>
  <c r="K15"/>
  <c r="D11"/>
  <c r="D12"/>
  <c r="D13"/>
  <c r="D14"/>
  <c r="D18"/>
  <c r="L8"/>
  <c r="J15"/>
  <c r="E11"/>
  <c r="D19"/>
  <c r="E12"/>
  <c r="E13"/>
  <c r="E14"/>
  <c r="E18"/>
  <c r="E19"/>
  <c r="K14"/>
  <c r="L9"/>
  <c r="J16"/>
  <c r="K18"/>
  <c r="K8"/>
  <c r="K9"/>
  <c r="K10"/>
  <c r="K6"/>
  <c r="E71"/>
</calcChain>
</file>

<file path=xl/sharedStrings.xml><?xml version="1.0" encoding="utf-8"?>
<sst xmlns="http://schemas.openxmlformats.org/spreadsheetml/2006/main" count="153" uniqueCount="135">
  <si>
    <t>Lunch (Subway or Capital Resturant)</t>
    <phoneticPr fontId="4" type="noConversion"/>
  </si>
  <si>
    <t>Union Station?</t>
    <phoneticPr fontId="4" type="noConversion"/>
  </si>
  <si>
    <t>Supreme Court Building, the Library of Congress, and the National Archives</t>
  </si>
  <si>
    <t>Old Post Office food court just off the Mall</t>
  </si>
  <si>
    <t>Dinner (Pizza Authentica)</t>
    <phoneticPr fontId="4" type="noConversion"/>
  </si>
  <si>
    <t>06:00p</t>
    <phoneticPr fontId="4" type="noConversion"/>
  </si>
  <si>
    <t>07:30p</t>
    <phoneticPr fontId="4" type="noConversion"/>
  </si>
  <si>
    <t>425 3rd St SW</t>
    <phoneticPr fontId="4" type="noConversion"/>
  </si>
  <si>
    <t>Food</t>
    <phoneticPr fontId="4" type="noConversion"/>
  </si>
  <si>
    <t>Price:</t>
    <phoneticPr fontId="4" type="noConversion"/>
  </si>
  <si>
    <t>Scout Differential:</t>
    <phoneticPr fontId="4" type="noConversion"/>
  </si>
  <si>
    <t>Adult Differential:</t>
    <phoneticPr fontId="4" type="noConversion"/>
  </si>
  <si>
    <t>If a room has 3:</t>
    <phoneticPr fontId="4" type="noConversion"/>
  </si>
  <si>
    <t>- Korean War Veterans Memorial</t>
    <phoneticPr fontId="4" type="noConversion"/>
  </si>
  <si>
    <t>- Lincoln Memorial</t>
    <phoneticPr fontId="4" type="noConversion"/>
  </si>
  <si>
    <t>- Vietnam Veterans Memorial</t>
    <phoneticPr fontId="4" type="noConversion"/>
  </si>
  <si>
    <t>- World War II Memorial</t>
    <phoneticPr fontId="4" type="noConversion"/>
  </si>
  <si>
    <t>- Washington Monument</t>
    <phoneticPr fontId="4" type="noConversion"/>
  </si>
  <si>
    <t>09:30p</t>
    <phoneticPr fontId="4" type="noConversion"/>
  </si>
  <si>
    <t>2.0 hrs</t>
    <phoneticPr fontId="4" type="noConversion"/>
  </si>
  <si>
    <t>Dinner (Moe's Southwest Grill)</t>
    <phoneticPr fontId="4" type="noConversion"/>
  </si>
  <si>
    <t>US Capitol</t>
    <phoneticPr fontId="4" type="noConversion"/>
  </si>
  <si>
    <t>East Capitol St NE &amp; First St SE</t>
  </si>
  <si>
    <t>National Mall (to)</t>
    <phoneticPr fontId="4" type="noConversion"/>
  </si>
  <si>
    <t>White House</t>
    <phoneticPr fontId="4" type="noConversion"/>
  </si>
  <si>
    <t>10:30a</t>
    <phoneticPr fontId="4" type="noConversion"/>
  </si>
  <si>
    <t>1.5 hrs</t>
    <phoneticPr fontId="4" type="noConversion"/>
  </si>
  <si>
    <t>11:00a</t>
    <phoneticPr fontId="4" type="noConversion"/>
  </si>
  <si>
    <t>0.5 hrs</t>
    <phoneticPr fontId="4" type="noConversion"/>
  </si>
  <si>
    <t>1.0 hrs</t>
    <phoneticPr fontId="4" type="noConversion"/>
  </si>
  <si>
    <t>1600 Pennsylvania Ave</t>
  </si>
  <si>
    <t>12:00p</t>
    <phoneticPr fontId="4" type="noConversion"/>
  </si>
  <si>
    <t>01:00p</t>
    <phoneticPr fontId="4" type="noConversion"/>
  </si>
  <si>
    <t>08:00a</t>
    <phoneticPr fontId="4" type="noConversion"/>
  </si>
  <si>
    <t>12:00p</t>
    <phoneticPr fontId="4" type="noConversion"/>
  </si>
  <si>
    <t>01:00p</t>
    <phoneticPr fontId="4" type="noConversion"/>
  </si>
  <si>
    <t>03:00p</t>
    <phoneticPr fontId="4" type="noConversion"/>
  </si>
  <si>
    <t>2.0 hrs</t>
    <phoneticPr fontId="4" type="noConversion"/>
  </si>
  <si>
    <t>09:00a</t>
    <phoneticPr fontId="4" type="noConversion"/>
  </si>
  <si>
    <t>2 15th Street Northwest</t>
    <phoneticPr fontId="4" type="noConversion"/>
  </si>
  <si>
    <t>17th St SW</t>
    <phoneticPr fontId="4" type="noConversion"/>
  </si>
  <si>
    <t>Lincoln Memorial Cir NW</t>
    <phoneticPr fontId="4" type="noConversion"/>
  </si>
  <si>
    <t>Cir NW</t>
    <phoneticPr fontId="4" type="noConversion"/>
  </si>
  <si>
    <t>900 Ohio Drive Southwest</t>
    <phoneticPr fontId="4" type="noConversion"/>
  </si>
  <si>
    <t>1850 West Basin Drive Southwest</t>
    <phoneticPr fontId="4" type="noConversion"/>
  </si>
  <si>
    <t>13 East Basin Drive Southwest</t>
    <phoneticPr fontId="4" type="noConversion"/>
  </si>
  <si>
    <t>470 L'Enfant Plaza East</t>
    <phoneticPr fontId="4" type="noConversion"/>
  </si>
  <si>
    <t>- Jefferson Memorial</t>
    <phoneticPr fontId="4" type="noConversion"/>
  </si>
  <si>
    <t>- Franklin Delano Roosevelt Memorial</t>
    <phoneticPr fontId="4" type="noConversion"/>
  </si>
  <si>
    <t>$50/scout</t>
    <phoneticPr fontId="4" type="noConversion"/>
  </si>
  <si>
    <t>$25/leader</t>
    <phoneticPr fontId="4" type="noConversion"/>
  </si>
  <si>
    <t>(2 people per room)</t>
    <phoneticPr fontId="4" type="noConversion"/>
  </si>
  <si>
    <t>Overall</t>
    <phoneticPr fontId="4" type="noConversion"/>
  </si>
  <si>
    <t>Adult</t>
    <phoneticPr fontId="4" type="noConversion"/>
  </si>
  <si>
    <t>04:30p</t>
    <phoneticPr fontId="4" type="noConversion"/>
  </si>
  <si>
    <t>05:30p</t>
    <phoneticPr fontId="4" type="noConversion"/>
  </si>
  <si>
    <t>1.0 hrs</t>
    <phoneticPr fontId="4" type="noConversion"/>
  </si>
  <si>
    <t>02:00p</t>
    <phoneticPr fontId="4" type="noConversion"/>
  </si>
  <si>
    <t>04:00p</t>
    <phoneticPr fontId="4" type="noConversion"/>
  </si>
  <si>
    <t>2.0 hrs</t>
    <phoneticPr fontId="4" type="noConversion"/>
  </si>
  <si>
    <t>Scout</t>
    <phoneticPr fontId="4" type="noConversion"/>
  </si>
  <si>
    <t>Washington DC</t>
    <phoneticPr fontId="4" type="noConversion"/>
  </si>
  <si>
    <t>Hotel ($172 night)</t>
    <phoneticPr fontId="4" type="noConversion"/>
  </si>
  <si>
    <t>Gas ($20/car * 4)</t>
    <phoneticPr fontId="4" type="noConversion"/>
  </si>
  <si>
    <t>Tolls ($34/car * 4)</t>
    <phoneticPr fontId="4" type="noConversion"/>
  </si>
  <si>
    <t>Parking ($80/car * 4)</t>
    <phoneticPr fontId="4" type="noConversion"/>
  </si>
  <si>
    <t>total</t>
    <phoneticPr fontId="4" type="noConversion"/>
  </si>
  <si>
    <t>Activities</t>
    <phoneticPr fontId="4" type="noConversion"/>
  </si>
  <si>
    <t>Start</t>
    <phoneticPr fontId="4" type="noConversion"/>
  </si>
  <si>
    <t>End</t>
    <phoneticPr fontId="4" type="noConversion"/>
  </si>
  <si>
    <t>Elapsed</t>
    <phoneticPr fontId="4" type="noConversion"/>
  </si>
  <si>
    <t>Cost</t>
    <phoneticPr fontId="4" type="noConversion"/>
  </si>
  <si>
    <t>Saturday</t>
    <phoneticPr fontId="4" type="noConversion"/>
  </si>
  <si>
    <t>Monday</t>
    <phoneticPr fontId="4" type="noConversion"/>
  </si>
  <si>
    <t>Itinerary</t>
    <phoneticPr fontId="4" type="noConversion"/>
  </si>
  <si>
    <t>Costs</t>
    <phoneticPr fontId="4" type="noConversion"/>
  </si>
  <si>
    <t>Sunday</t>
    <phoneticPr fontId="4" type="noConversion"/>
  </si>
  <si>
    <t>Dinner</t>
    <phoneticPr fontId="4" type="noConversion"/>
  </si>
  <si>
    <t>Troop Suppliment ($25/scout)</t>
    <phoneticPr fontId="4" type="noConversion"/>
  </si>
  <si>
    <t>Committee:</t>
    <phoneticPr fontId="4" type="noConversion"/>
  </si>
  <si>
    <t>Current</t>
    <phoneticPr fontId="4" type="noConversion"/>
  </si>
  <si>
    <t>$25/scout</t>
    <phoneticPr fontId="4" type="noConversion"/>
  </si>
  <si>
    <t>Proposed</t>
    <phoneticPr fontId="4" type="noConversion"/>
  </si>
  <si>
    <t>Travel to DC</t>
    <phoneticPr fontId="4" type="noConversion"/>
  </si>
  <si>
    <t>01:00p</t>
    <phoneticPr fontId="4" type="noConversion"/>
  </si>
  <si>
    <t>08:00a</t>
    <phoneticPr fontId="4" type="noConversion"/>
  </si>
  <si>
    <t>02:00p</t>
    <phoneticPr fontId="4" type="noConversion"/>
  </si>
  <si>
    <t>Travel Home from DC</t>
    <phoneticPr fontId="4" type="noConversion"/>
  </si>
  <si>
    <t>01:00p</t>
    <phoneticPr fontId="4" type="noConversion"/>
  </si>
  <si>
    <t>0.5 hrs</t>
    <phoneticPr fontId="4" type="noConversion"/>
  </si>
  <si>
    <t>5.0 hrs</t>
    <phoneticPr fontId="4" type="noConversion"/>
  </si>
  <si>
    <t>Lunch Stop</t>
    <phoneticPr fontId="4" type="noConversion"/>
  </si>
  <si>
    <t>04:00p</t>
    <phoneticPr fontId="4" type="noConversion"/>
  </si>
  <si>
    <t>10:30a</t>
    <phoneticPr fontId="4" type="noConversion"/>
  </si>
  <si>
    <t>04.00p</t>
    <phoneticPr fontId="4" type="noConversion"/>
  </si>
  <si>
    <t>Arrive to Church</t>
    <phoneticPr fontId="4" type="noConversion"/>
  </si>
  <si>
    <t>Wake up</t>
    <phoneticPr fontId="4" type="noConversion"/>
  </si>
  <si>
    <t>7:00a</t>
    <phoneticPr fontId="4" type="noConversion"/>
  </si>
  <si>
    <t>08:00a</t>
    <phoneticPr fontId="4" type="noConversion"/>
  </si>
  <si>
    <t>Breakfast</t>
    <phoneticPr fontId="4" type="noConversion"/>
  </si>
  <si>
    <t>09:00a</t>
    <phoneticPr fontId="4" type="noConversion"/>
  </si>
  <si>
    <t>08:00a</t>
    <phoneticPr fontId="4" type="noConversion"/>
  </si>
  <si>
    <t>01:00p</t>
    <phoneticPr fontId="4" type="noConversion"/>
  </si>
  <si>
    <t>02:00p</t>
    <phoneticPr fontId="4" type="noConversion"/>
  </si>
  <si>
    <t>1.0 hrs</t>
    <phoneticPr fontId="4" type="noConversion"/>
  </si>
  <si>
    <t>06:00p</t>
    <phoneticPr fontId="4" type="noConversion"/>
  </si>
  <si>
    <t>4.0 hrs</t>
    <phoneticPr fontId="4" type="noConversion"/>
  </si>
  <si>
    <t>06:00p</t>
    <phoneticPr fontId="4" type="noConversion"/>
  </si>
  <si>
    <t>07:30p</t>
    <phoneticPr fontId="4" type="noConversion"/>
  </si>
  <si>
    <t>Monuments at night</t>
    <phoneticPr fontId="4" type="noConversion"/>
  </si>
  <si>
    <t>10:30p</t>
    <phoneticPr fontId="4" type="noConversion"/>
  </si>
  <si>
    <t>Lights out</t>
    <phoneticPr fontId="4" type="noConversion"/>
  </si>
  <si>
    <t>1.0 hrs</t>
    <phoneticPr fontId="4" type="noConversion"/>
  </si>
  <si>
    <t>adults</t>
    <phoneticPr fontId="4" type="noConversion"/>
  </si>
  <si>
    <t>scouts</t>
    <phoneticPr fontId="4" type="noConversion"/>
  </si>
  <si>
    <t>(4 scouts per room)</t>
    <phoneticPr fontId="4" type="noConversion"/>
  </si>
  <si>
    <t xml:space="preserve">Independence Ave at 6th Street, SW </t>
  </si>
  <si>
    <t>Air &amp; Space</t>
    <phoneticPr fontId="4" type="noConversion"/>
  </si>
  <si>
    <t>550 C St SW</t>
  </si>
  <si>
    <t>National Gallery of art: 10-5/11-6</t>
    <phoneticPr fontId="4" type="noConversion"/>
  </si>
  <si>
    <t>Washington Monument</t>
    <phoneticPr fontId="4" type="noConversion"/>
  </si>
  <si>
    <t>ASM</t>
    <phoneticPr fontId="4" type="noConversion"/>
  </si>
  <si>
    <t>Sibling</t>
    <phoneticPr fontId="4" type="noConversion"/>
  </si>
  <si>
    <t>Diferential</t>
    <phoneticPr fontId="4" type="noConversion"/>
  </si>
  <si>
    <t>Total</t>
    <phoneticPr fontId="4" type="noConversion"/>
  </si>
  <si>
    <t>Tomb of the Unknown Soldier (Tram tour?)</t>
    <phoneticPr fontId="4" type="noConversion"/>
  </si>
  <si>
    <t>Fourth Street &amp; Independence Ave., S.W.</t>
  </si>
  <si>
    <t>American Indian Museum</t>
    <phoneticPr fontId="4" type="noConversion"/>
  </si>
  <si>
    <t>750 17th St NW, W</t>
  </si>
  <si>
    <t>525 School St SW</t>
  </si>
  <si>
    <t>550 C St SW</t>
    <phoneticPr fontId="4" type="noConversion"/>
  </si>
  <si>
    <t>http://www.harrietsfamilyrestaurant.com/html/group_dinner.html</t>
  </si>
  <si>
    <t>Lunch (McDonalds)</t>
    <phoneticPr fontId="4" type="noConversion"/>
  </si>
  <si>
    <t>Arlington National Cemetery</t>
  </si>
  <si>
    <t>eternal flame marking the grave of John F. Kennedy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</si>
</sst>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_);[Red]\(&quot;$&quot;#,##0.00\)"/>
    <numFmt numFmtId="168" formatCode="_(&quot;$&quot;* #,##0.00_);_(&quot;$&quot;* \(#,##0.00\);_(&quot;$&quot;* &quot;-&quot;??_);_(@_)"/>
  </numFmts>
  <fonts count="7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u/>
      <sz val="10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8" fontId="3" fillId="0" borderId="0" applyFont="0" applyFill="0" applyBorder="0" applyAlignment="0" applyProtection="0"/>
  </cellStyleXfs>
  <cellXfs count="23">
    <xf numFmtId="0" fontId="0" fillId="0" borderId="0" xfId="0"/>
    <xf numFmtId="168" fontId="0" fillId="0" borderId="0" xfId="1" applyFont="1"/>
    <xf numFmtId="0" fontId="2" fillId="0" borderId="0" xfId="0" applyFont="1"/>
    <xf numFmtId="0" fontId="0" fillId="0" borderId="1" xfId="0" applyBorder="1"/>
    <xf numFmtId="168" fontId="0" fillId="0" borderId="0" xfId="0" applyNumberFormat="1"/>
    <xf numFmtId="0" fontId="5" fillId="0" borderId="0" xfId="0" applyFont="1"/>
    <xf numFmtId="0" fontId="3" fillId="0" borderId="0" xfId="0" applyFont="1"/>
    <xf numFmtId="168" fontId="0" fillId="0" borderId="0" xfId="0" applyNumberFormat="1"/>
    <xf numFmtId="168" fontId="0" fillId="0" borderId="1" xfId="1" applyFont="1" applyBorder="1"/>
    <xf numFmtId="168" fontId="0" fillId="0" borderId="1" xfId="0" applyNumberFormat="1" applyBorder="1"/>
    <xf numFmtId="168" fontId="0" fillId="0" borderId="1" xfId="0" applyNumberFormat="1" applyBorder="1"/>
    <xf numFmtId="168" fontId="0" fillId="0" borderId="0" xfId="0" applyNumberFormat="1"/>
    <xf numFmtId="0" fontId="6" fillId="0" borderId="0" xfId="0" applyFont="1" applyAlignment="1">
      <alignment horizontal="left" indent="1"/>
    </xf>
    <xf numFmtId="0" fontId="0" fillId="0" borderId="0" xfId="0" quotePrefix="1"/>
    <xf numFmtId="165" fontId="0" fillId="0" borderId="0" xfId="0" applyNumberFormat="1"/>
    <xf numFmtId="168" fontId="0" fillId="0" borderId="0" xfId="0" applyNumberFormat="1"/>
    <xf numFmtId="168" fontId="0" fillId="0" borderId="2" xfId="0" applyNumberFormat="1" applyBorder="1"/>
    <xf numFmtId="168" fontId="0" fillId="0" borderId="0" xfId="0" applyNumberFormat="1"/>
    <xf numFmtId="168" fontId="0" fillId="0" borderId="0" xfId="0" applyNumberFormat="1" applyBorder="1"/>
    <xf numFmtId="165" fontId="0" fillId="0" borderId="0" xfId="0" applyNumberFormat="1"/>
    <xf numFmtId="168" fontId="0" fillId="0" borderId="0" xfId="1" applyFont="1" applyBorder="1"/>
    <xf numFmtId="0" fontId="0" fillId="0" borderId="0" xfId="0" applyFill="1" applyBorder="1"/>
    <xf numFmtId="168" fontId="1" fillId="0" borderId="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M72"/>
  <sheetViews>
    <sheetView tabSelected="1" topLeftCell="A30" zoomScale="125" workbookViewId="0">
      <selection activeCell="A28" sqref="A28"/>
    </sheetView>
  </sheetViews>
  <sheetFormatPr baseColWidth="10" defaultRowHeight="13"/>
  <cols>
    <col min="1" max="1" width="28" customWidth="1"/>
    <col min="2" max="2" width="8.42578125" customWidth="1"/>
    <col min="3" max="3" width="9.28515625" customWidth="1"/>
    <col min="4" max="4" width="9" customWidth="1"/>
    <col min="5" max="5" width="9.140625" customWidth="1"/>
    <col min="6" max="6" width="9.28515625" customWidth="1"/>
    <col min="7" max="7" width="1.85546875" customWidth="1"/>
    <col min="8" max="8" width="35.5703125" customWidth="1"/>
    <col min="9" max="9" width="13.85546875" customWidth="1"/>
  </cols>
  <sheetData>
    <row r="4" spans="1:13">
      <c r="A4" s="2" t="s">
        <v>61</v>
      </c>
      <c r="B4">
        <v>6</v>
      </c>
      <c r="C4" t="s">
        <v>113</v>
      </c>
      <c r="D4" t="s">
        <v>51</v>
      </c>
      <c r="I4" t="s">
        <v>79</v>
      </c>
    </row>
    <row r="5" spans="1:13">
      <c r="B5">
        <v>16</v>
      </c>
      <c r="C5" t="s">
        <v>114</v>
      </c>
      <c r="D5" t="s">
        <v>115</v>
      </c>
    </row>
    <row r="6" spans="1:13">
      <c r="B6" s="3">
        <v>21</v>
      </c>
      <c r="C6" t="s">
        <v>66</v>
      </c>
      <c r="I6" t="s">
        <v>80</v>
      </c>
      <c r="J6" t="s">
        <v>81</v>
      </c>
      <c r="K6" s="1">
        <f>B5*25</f>
        <v>400</v>
      </c>
      <c r="M6" t="s">
        <v>9</v>
      </c>
    </row>
    <row r="7" spans="1:13">
      <c r="K7" s="1"/>
    </row>
    <row r="8" spans="1:13">
      <c r="I8" t="s">
        <v>82</v>
      </c>
      <c r="J8" t="s">
        <v>49</v>
      </c>
      <c r="K8" s="1">
        <f>50*B5</f>
        <v>800</v>
      </c>
      <c r="L8" s="11">
        <f>D18-25</f>
        <v>217.52380952380952</v>
      </c>
      <c r="M8" s="16">
        <v>125</v>
      </c>
    </row>
    <row r="9" spans="1:13">
      <c r="A9" s="5" t="s">
        <v>75</v>
      </c>
      <c r="B9" t="s">
        <v>52</v>
      </c>
      <c r="C9" t="s">
        <v>53</v>
      </c>
      <c r="D9" t="s">
        <v>121</v>
      </c>
      <c r="E9" t="s">
        <v>122</v>
      </c>
      <c r="F9" t="s">
        <v>60</v>
      </c>
      <c r="J9" t="s">
        <v>50</v>
      </c>
      <c r="K9" s="1">
        <f>25 * 5</f>
        <v>125</v>
      </c>
      <c r="L9" s="11">
        <f>C18-25</f>
        <v>242.52380952380952</v>
      </c>
      <c r="M9" s="16">
        <v>235</v>
      </c>
    </row>
    <row r="10" spans="1:13">
      <c r="K10" s="10">
        <f>SUM(K8:K9)</f>
        <v>925</v>
      </c>
    </row>
    <row r="11" spans="1:13">
      <c r="A11" t="s">
        <v>62</v>
      </c>
      <c r="B11" s="1">
        <v>344</v>
      </c>
      <c r="C11" s="19">
        <f>B11/2</f>
        <v>172</v>
      </c>
      <c r="D11" s="1">
        <f>B11/2</f>
        <v>172</v>
      </c>
      <c r="E11" s="1">
        <f>B11/3</f>
        <v>114.66666666666667</v>
      </c>
      <c r="F11" s="1">
        <f>B11/4</f>
        <v>86</v>
      </c>
      <c r="H11" s="12" t="s">
        <v>118</v>
      </c>
    </row>
    <row r="12" spans="1:13">
      <c r="A12" t="s">
        <v>63</v>
      </c>
      <c r="B12" s="1">
        <f>20*4</f>
        <v>80</v>
      </c>
      <c r="C12" s="4">
        <f>$B12/$B6</f>
        <v>3.8095238095238093</v>
      </c>
      <c r="D12" s="4">
        <f>$B12/$B6</f>
        <v>3.8095238095238093</v>
      </c>
      <c r="E12" s="17">
        <f>$B12/$B6</f>
        <v>3.8095238095238093</v>
      </c>
      <c r="F12" s="17">
        <f>$B12/$B6</f>
        <v>3.8095238095238093</v>
      </c>
    </row>
    <row r="13" spans="1:13">
      <c r="A13" t="s">
        <v>64</v>
      </c>
      <c r="B13" s="1">
        <f>34*4</f>
        <v>136</v>
      </c>
      <c r="C13" s="4">
        <f>$B13/$B6</f>
        <v>6.4761904761904763</v>
      </c>
      <c r="D13" s="4">
        <f>$B13/$B6</f>
        <v>6.4761904761904763</v>
      </c>
      <c r="E13" s="17">
        <f>$B13/$B6</f>
        <v>6.4761904761904763</v>
      </c>
      <c r="F13" s="17">
        <f>$B13/$B6</f>
        <v>6.4761904761904763</v>
      </c>
    </row>
    <row r="14" spans="1:13">
      <c r="A14" t="s">
        <v>65</v>
      </c>
      <c r="B14" s="1">
        <f>80*4</f>
        <v>320</v>
      </c>
      <c r="C14" s="4">
        <f>$B14/$B6</f>
        <v>15.238095238095237</v>
      </c>
      <c r="D14" s="4">
        <f>$B14/$B6</f>
        <v>15.238095238095237</v>
      </c>
      <c r="E14" s="17">
        <f>$B14/$B6</f>
        <v>15.238095238095237</v>
      </c>
      <c r="F14" s="17">
        <f>$B14/$B6</f>
        <v>15.238095238095237</v>
      </c>
      <c r="I14" t="s">
        <v>12</v>
      </c>
      <c r="K14" s="14">
        <f>-28.67*2</f>
        <v>-57.34</v>
      </c>
    </row>
    <row r="15" spans="1:13">
      <c r="A15" t="s">
        <v>8</v>
      </c>
      <c r="B15" s="1"/>
      <c r="C15" s="4">
        <v>70</v>
      </c>
      <c r="D15" s="1">
        <v>70</v>
      </c>
      <c r="E15" s="1">
        <v>70</v>
      </c>
      <c r="F15" s="1">
        <v>70</v>
      </c>
      <c r="I15" t="s">
        <v>10</v>
      </c>
      <c r="J15" s="15">
        <f>M8-L8</f>
        <v>-92.523809523809518</v>
      </c>
      <c r="K15" s="17">
        <f>B5*F19</f>
        <v>55.619047619047706</v>
      </c>
    </row>
    <row r="16" spans="1:13">
      <c r="A16" t="s">
        <v>67</v>
      </c>
      <c r="B16" s="1">
        <v>0</v>
      </c>
      <c r="C16" s="4">
        <v>0</v>
      </c>
      <c r="I16" t="s">
        <v>11</v>
      </c>
      <c r="J16" s="15">
        <f>M9-L9</f>
        <v>-7.5238095238095184</v>
      </c>
      <c r="K16" s="17">
        <f>B4*C19</f>
        <v>14.85714285714289</v>
      </c>
    </row>
    <row r="17" spans="1:11">
      <c r="A17" t="s">
        <v>78</v>
      </c>
      <c r="B17" s="1">
        <v>925</v>
      </c>
      <c r="C17" s="4">
        <v>0</v>
      </c>
      <c r="D17" s="1">
        <v>-25</v>
      </c>
      <c r="E17" s="1">
        <v>0</v>
      </c>
      <c r="F17" s="1">
        <v>-50</v>
      </c>
    </row>
    <row r="18" spans="1:11">
      <c r="A18" s="3"/>
      <c r="B18" s="8"/>
      <c r="C18" s="9">
        <f>SUM(C11:C17)</f>
        <v>267.52380952380952</v>
      </c>
      <c r="D18" s="10">
        <f>SUM(D11:D17)</f>
        <v>242.52380952380952</v>
      </c>
      <c r="E18" s="10">
        <f>SUM(E11:E17)</f>
        <v>210.1904761904762</v>
      </c>
      <c r="F18" s="10">
        <f>SUM(F11:F17)</f>
        <v>131.52380952380952</v>
      </c>
      <c r="I18" s="14"/>
      <c r="K18" s="14">
        <f>SUM(K14:K16)</f>
        <v>13.136190476190592</v>
      </c>
    </row>
    <row r="19" spans="1:11">
      <c r="A19" s="21" t="s">
        <v>123</v>
      </c>
      <c r="B19" s="20"/>
      <c r="C19" s="18">
        <f>C20-C18</f>
        <v>2.4761904761904816</v>
      </c>
      <c r="D19" s="18">
        <f t="shared" ref="D19:F19" si="0">D20-D18</f>
        <v>2.4761904761904816</v>
      </c>
      <c r="E19" s="18">
        <f t="shared" si="0"/>
        <v>-0.19047619047620401</v>
      </c>
      <c r="F19" s="18">
        <f t="shared" si="0"/>
        <v>3.4761904761904816</v>
      </c>
      <c r="I19" s="14"/>
      <c r="K19" s="14"/>
    </row>
    <row r="20" spans="1:11">
      <c r="A20" s="21" t="s">
        <v>124</v>
      </c>
      <c r="B20" s="20"/>
      <c r="C20" s="22">
        <v>270</v>
      </c>
      <c r="D20" s="22">
        <v>245</v>
      </c>
      <c r="E20" s="22">
        <v>210</v>
      </c>
      <c r="F20" s="22">
        <v>135</v>
      </c>
      <c r="I20" s="14"/>
      <c r="K20" s="14"/>
    </row>
    <row r="21" spans="1:11">
      <c r="B21" s="1"/>
      <c r="C21" s="4"/>
    </row>
    <row r="23" spans="1:11">
      <c r="A23" s="5" t="s">
        <v>74</v>
      </c>
      <c r="B23" s="6" t="s">
        <v>68</v>
      </c>
      <c r="C23" s="6" t="s">
        <v>69</v>
      </c>
      <c r="D23" s="6" t="s">
        <v>70</v>
      </c>
      <c r="E23" s="6" t="s">
        <v>71</v>
      </c>
      <c r="F23" s="6"/>
      <c r="G23" s="6"/>
    </row>
    <row r="25" spans="1:11">
      <c r="A25" s="2" t="s">
        <v>72</v>
      </c>
    </row>
    <row r="26" spans="1:11">
      <c r="A26" t="s">
        <v>83</v>
      </c>
      <c r="B26" t="s">
        <v>85</v>
      </c>
      <c r="C26" t="s">
        <v>84</v>
      </c>
      <c r="D26" t="s">
        <v>90</v>
      </c>
      <c r="E26" s="1"/>
      <c r="F26" s="1"/>
      <c r="H26" t="s">
        <v>130</v>
      </c>
    </row>
    <row r="27" spans="1:11">
      <c r="A27" t="s">
        <v>0</v>
      </c>
      <c r="B27" t="s">
        <v>102</v>
      </c>
      <c r="C27" t="s">
        <v>103</v>
      </c>
      <c r="D27" t="s">
        <v>104</v>
      </c>
      <c r="E27" s="1">
        <v>10</v>
      </c>
      <c r="F27" s="1"/>
      <c r="H27" t="s">
        <v>129</v>
      </c>
    </row>
    <row r="28" spans="1:11">
      <c r="A28" t="s">
        <v>21</v>
      </c>
      <c r="B28" t="s">
        <v>57</v>
      </c>
      <c r="C28" t="s">
        <v>58</v>
      </c>
      <c r="D28" t="s">
        <v>59</v>
      </c>
      <c r="E28" s="1"/>
      <c r="F28" s="1"/>
      <c r="H28" t="s">
        <v>22</v>
      </c>
    </row>
    <row r="29" spans="1:11">
      <c r="A29" t="s">
        <v>127</v>
      </c>
      <c r="B29" t="s">
        <v>54</v>
      </c>
      <c r="C29" t="s">
        <v>55</v>
      </c>
      <c r="D29" t="s">
        <v>56</v>
      </c>
      <c r="E29" s="1"/>
      <c r="F29" s="1"/>
      <c r="H29" t="s">
        <v>126</v>
      </c>
    </row>
    <row r="30" spans="1:11">
      <c r="A30" t="s">
        <v>20</v>
      </c>
      <c r="B30" t="s">
        <v>107</v>
      </c>
      <c r="C30" t="s">
        <v>108</v>
      </c>
      <c r="D30" t="s">
        <v>104</v>
      </c>
      <c r="E30" s="1">
        <v>15</v>
      </c>
      <c r="F30" s="1"/>
      <c r="H30" t="s">
        <v>46</v>
      </c>
    </row>
    <row r="31" spans="1:11">
      <c r="A31" t="s">
        <v>109</v>
      </c>
      <c r="B31" t="s">
        <v>108</v>
      </c>
      <c r="C31" t="s">
        <v>18</v>
      </c>
      <c r="D31" t="s">
        <v>19</v>
      </c>
      <c r="E31" s="1"/>
      <c r="F31" s="1"/>
    </row>
    <row r="32" spans="1:11">
      <c r="A32" s="13" t="s">
        <v>47</v>
      </c>
      <c r="E32" s="1"/>
      <c r="F32" s="1"/>
      <c r="H32" t="s">
        <v>45</v>
      </c>
    </row>
    <row r="33" spans="1:8">
      <c r="A33" s="13" t="s">
        <v>48</v>
      </c>
      <c r="E33" s="1"/>
      <c r="F33" s="1"/>
      <c r="H33" t="s">
        <v>44</v>
      </c>
    </row>
    <row r="34" spans="1:8">
      <c r="A34" s="13" t="s">
        <v>13</v>
      </c>
      <c r="E34" s="1"/>
      <c r="F34" s="1"/>
      <c r="H34" t="s">
        <v>43</v>
      </c>
    </row>
    <row r="35" spans="1:8">
      <c r="A35" s="13" t="s">
        <v>14</v>
      </c>
      <c r="E35" s="1"/>
      <c r="F35" s="1"/>
      <c r="H35" t="s">
        <v>42</v>
      </c>
    </row>
    <row r="36" spans="1:8">
      <c r="A36" s="13" t="s">
        <v>15</v>
      </c>
      <c r="E36" s="1"/>
      <c r="F36" s="1"/>
      <c r="H36" t="s">
        <v>41</v>
      </c>
    </row>
    <row r="37" spans="1:8">
      <c r="A37" s="13" t="s">
        <v>16</v>
      </c>
      <c r="E37" s="1"/>
      <c r="F37" s="1"/>
      <c r="H37" t="s">
        <v>40</v>
      </c>
    </row>
    <row r="38" spans="1:8">
      <c r="A38" s="13" t="s">
        <v>17</v>
      </c>
      <c r="E38" s="1"/>
      <c r="F38" s="1"/>
      <c r="H38" t="s">
        <v>39</v>
      </c>
    </row>
    <row r="39" spans="1:8">
      <c r="A39" t="s">
        <v>111</v>
      </c>
      <c r="B39" t="s">
        <v>110</v>
      </c>
    </row>
    <row r="44" spans="1:8">
      <c r="E44" s="1"/>
      <c r="F44" s="1"/>
    </row>
    <row r="45" spans="1:8">
      <c r="E45" s="1"/>
      <c r="F45" s="1"/>
    </row>
    <row r="46" spans="1:8">
      <c r="E46" s="1"/>
      <c r="F46" s="1"/>
    </row>
    <row r="47" spans="1:8">
      <c r="A47" t="s">
        <v>117</v>
      </c>
      <c r="B47" t="s">
        <v>86</v>
      </c>
      <c r="C47" t="s">
        <v>105</v>
      </c>
      <c r="D47" t="s">
        <v>106</v>
      </c>
      <c r="E47" s="1"/>
      <c r="F47" s="1"/>
      <c r="H47" t="s">
        <v>116</v>
      </c>
    </row>
    <row r="48" spans="1:8">
      <c r="E48" s="1"/>
      <c r="F48" s="1"/>
    </row>
    <row r="49" spans="1:9">
      <c r="A49" s="2" t="s">
        <v>76</v>
      </c>
      <c r="E49" s="1"/>
      <c r="F49" s="1"/>
    </row>
    <row r="50" spans="1:9">
      <c r="A50" t="s">
        <v>96</v>
      </c>
      <c r="B50" t="s">
        <v>97</v>
      </c>
      <c r="C50" t="s">
        <v>33</v>
      </c>
      <c r="D50" t="s">
        <v>112</v>
      </c>
      <c r="E50" s="1"/>
      <c r="F50" s="1"/>
    </row>
    <row r="51" spans="1:9">
      <c r="A51" t="s">
        <v>99</v>
      </c>
      <c r="B51" t="s">
        <v>98</v>
      </c>
      <c r="C51" t="s">
        <v>100</v>
      </c>
      <c r="D51" t="s">
        <v>104</v>
      </c>
      <c r="E51" s="1">
        <v>0</v>
      </c>
      <c r="F51" s="1"/>
    </row>
    <row r="52" spans="1:9">
      <c r="A52" t="s">
        <v>21</v>
      </c>
      <c r="B52" t="s">
        <v>38</v>
      </c>
      <c r="C52" t="s">
        <v>25</v>
      </c>
      <c r="D52" t="s">
        <v>26</v>
      </c>
      <c r="E52" s="1"/>
      <c r="F52" s="1"/>
      <c r="H52" t="s">
        <v>22</v>
      </c>
    </row>
    <row r="53" spans="1:9">
      <c r="A53" t="s">
        <v>23</v>
      </c>
      <c r="B53" t="s">
        <v>25</v>
      </c>
      <c r="C53" t="s">
        <v>27</v>
      </c>
      <c r="D53" t="s">
        <v>28</v>
      </c>
      <c r="E53" s="1"/>
      <c r="F53" s="1"/>
    </row>
    <row r="54" spans="1:9">
      <c r="A54" t="s">
        <v>120</v>
      </c>
      <c r="B54" t="s">
        <v>27</v>
      </c>
      <c r="C54" t="s">
        <v>34</v>
      </c>
      <c r="D54" t="s">
        <v>29</v>
      </c>
      <c r="E54" s="1"/>
      <c r="F54" s="1"/>
      <c r="H54" t="s">
        <v>39</v>
      </c>
    </row>
    <row r="55" spans="1:9">
      <c r="A55" t="s">
        <v>132</v>
      </c>
      <c r="B55" t="s">
        <v>31</v>
      </c>
      <c r="C55" t="s">
        <v>32</v>
      </c>
      <c r="D55" t="s">
        <v>29</v>
      </c>
      <c r="E55" s="1">
        <v>10</v>
      </c>
      <c r="F55" s="1"/>
      <c r="H55" t="s">
        <v>128</v>
      </c>
    </row>
    <row r="56" spans="1:9">
      <c r="A56" t="s">
        <v>24</v>
      </c>
      <c r="B56" t="s">
        <v>35</v>
      </c>
      <c r="C56" t="s">
        <v>36</v>
      </c>
      <c r="D56" t="s">
        <v>37</v>
      </c>
      <c r="E56" s="1"/>
      <c r="F56" s="1"/>
      <c r="H56" t="s">
        <v>30</v>
      </c>
    </row>
    <row r="57" spans="1:9">
      <c r="A57" t="s">
        <v>4</v>
      </c>
      <c r="B57" t="s">
        <v>5</v>
      </c>
      <c r="C57" t="s">
        <v>6</v>
      </c>
      <c r="D57" t="s">
        <v>26</v>
      </c>
      <c r="E57" s="1">
        <v>15</v>
      </c>
      <c r="F57" s="1"/>
      <c r="H57" t="s">
        <v>7</v>
      </c>
    </row>
    <row r="58" spans="1:9">
      <c r="E58" s="1"/>
      <c r="F58" s="1"/>
    </row>
    <row r="60" spans="1:9">
      <c r="E60" s="1"/>
      <c r="F60" s="1"/>
    </row>
    <row r="61" spans="1:9">
      <c r="A61" t="s">
        <v>77</v>
      </c>
      <c r="E61" s="1"/>
      <c r="F61" s="1"/>
      <c r="I61" t="s">
        <v>119</v>
      </c>
    </row>
    <row r="62" spans="1:9">
      <c r="E62" s="1"/>
      <c r="F62" s="1"/>
    </row>
    <row r="63" spans="1:9">
      <c r="A63" s="2" t="s">
        <v>73</v>
      </c>
      <c r="E63" s="1"/>
      <c r="F63" s="1"/>
      <c r="I63" t="s">
        <v>131</v>
      </c>
    </row>
    <row r="64" spans="1:9">
      <c r="A64" t="s">
        <v>96</v>
      </c>
      <c r="B64" t="s">
        <v>97</v>
      </c>
      <c r="C64" t="s">
        <v>101</v>
      </c>
      <c r="D64" t="s">
        <v>112</v>
      </c>
      <c r="E64" s="1"/>
      <c r="F64" s="1"/>
    </row>
    <row r="65" spans="1:9">
      <c r="A65" t="s">
        <v>99</v>
      </c>
      <c r="B65" t="s">
        <v>98</v>
      </c>
      <c r="C65" t="s">
        <v>100</v>
      </c>
      <c r="D65" t="s">
        <v>104</v>
      </c>
      <c r="E65" s="1">
        <v>0</v>
      </c>
      <c r="F65" s="1"/>
      <c r="I65" t="s">
        <v>133</v>
      </c>
    </row>
    <row r="66" spans="1:9">
      <c r="E66" s="1"/>
      <c r="F66" s="1"/>
      <c r="I66" t="s">
        <v>125</v>
      </c>
    </row>
    <row r="67" spans="1:9">
      <c r="A67" t="s">
        <v>87</v>
      </c>
      <c r="B67" t="s">
        <v>93</v>
      </c>
      <c r="C67" t="s">
        <v>92</v>
      </c>
      <c r="D67" t="s">
        <v>90</v>
      </c>
      <c r="E67" s="1"/>
      <c r="F67" s="1"/>
      <c r="I67" t="s">
        <v>134</v>
      </c>
    </row>
    <row r="68" spans="1:9">
      <c r="A68" t="s">
        <v>91</v>
      </c>
      <c r="B68" t="s">
        <v>88</v>
      </c>
      <c r="D68" t="s">
        <v>89</v>
      </c>
      <c r="E68" s="1">
        <v>10</v>
      </c>
      <c r="F68" s="1"/>
    </row>
    <row r="69" spans="1:9">
      <c r="A69" t="s">
        <v>95</v>
      </c>
      <c r="B69" t="s">
        <v>94</v>
      </c>
      <c r="E69" s="1"/>
      <c r="F69" s="1"/>
    </row>
    <row r="70" spans="1:9">
      <c r="I70" t="s">
        <v>1</v>
      </c>
    </row>
    <row r="71" spans="1:9">
      <c r="E71" s="7">
        <f>SUM(E26:E68)</f>
        <v>60</v>
      </c>
      <c r="F71" s="17"/>
      <c r="I71" t="s">
        <v>2</v>
      </c>
    </row>
    <row r="72" spans="1:9">
      <c r="I72" t="s">
        <v>3</v>
      </c>
    </row>
  </sheetData>
  <sheetCalcPr fullCalcOnLoad="1"/>
  <phoneticPr fontId="4" type="noConversion"/>
  <pageMargins left="0.5" right="0.5" top="0.5" bottom="0.5" header="0.5" footer="0.5"/>
  <pageSetup scale="62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Lumerman</dc:creator>
  <cp:lastModifiedBy>David Lumerman</cp:lastModifiedBy>
  <cp:lastPrinted>2016-01-10T23:48:28Z</cp:lastPrinted>
  <dcterms:created xsi:type="dcterms:W3CDTF">2016-01-03T20:20:47Z</dcterms:created>
  <dcterms:modified xsi:type="dcterms:W3CDTF">2016-01-18T01:33:29Z</dcterms:modified>
</cp:coreProperties>
</file>